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所得速算表" sheetId="1" r:id="rId1"/>
    <sheet name="計算" sheetId="2" state="hidden" r:id="rId2"/>
  </sheets>
  <definedNames>
    <definedName name="_xlnm.Print_Area" localSheetId="0">'所得速算表'!$A$1:$B$3</definedName>
  </definedNames>
  <calcPr fullCalcOnLoad="1"/>
</workbook>
</file>

<file path=xl/sharedStrings.xml><?xml version="1.0" encoding="utf-8"?>
<sst xmlns="http://schemas.openxmlformats.org/spreadsheetml/2006/main" count="69" uniqueCount="58">
  <si>
    <t>収入金額</t>
  </si>
  <si>
    <t>所得金額</t>
  </si>
  <si>
    <t>年金収入</t>
  </si>
  <si>
    <t>65歳未満</t>
  </si>
  <si>
    <t>65歳以上</t>
  </si>
  <si>
    <t>年齢</t>
  </si>
  <si>
    <t>判定</t>
  </si>
  <si>
    <t>給与所得計算表</t>
  </si>
  <si>
    <t>黄色のセルに数字を記入してください。</t>
  </si>
  <si>
    <t>公的年金に係る雑所得の算出表</t>
  </si>
  <si>
    <t>年齢65歳以上の方</t>
  </si>
  <si>
    <t>公的年金等の収入金額（Ａ）</t>
  </si>
  <si>
    <t>年齢65歳未満の方</t>
  </si>
  <si>
    <t xml:space="preserve"> 7,700,000円　～</t>
  </si>
  <si>
    <t xml:space="preserve">   700,001円　～　1,299,999円</t>
  </si>
  <si>
    <t xml:space="preserve"> 4,100,000円　～　7,699,999円</t>
  </si>
  <si>
    <t xml:space="preserve"> 1,300,000円　～　4,099,999円</t>
  </si>
  <si>
    <t xml:space="preserve">              ～　  700,000円</t>
  </si>
  <si>
    <t xml:space="preserve"> 3,300,000円　～　4,099,999円</t>
  </si>
  <si>
    <t xml:space="preserve"> 1,200,001円　～　3,299,999円</t>
  </si>
  <si>
    <t xml:space="preserve">              ～　1,200,000円</t>
  </si>
  <si>
    <t>所得金額算出式</t>
  </si>
  <si>
    <t>0円</t>
  </si>
  <si>
    <t>Ａ－1,200,000円</t>
  </si>
  <si>
    <t>Ａ×75％－375,000円</t>
  </si>
  <si>
    <t>Ａ×85％－785,000円</t>
  </si>
  <si>
    <t>Ａ×95％－1,555,000円</t>
  </si>
  <si>
    <t>Ａ－700,000円</t>
  </si>
  <si>
    <t>平成17年分からの公的年金に係る雑所得簡易計算表</t>
  </si>
  <si>
    <t>給与所得簡易計算表</t>
  </si>
  <si>
    <t>給与所得算出表</t>
  </si>
  <si>
    <t>計算式又は所得額</t>
  </si>
  <si>
    <t>収入金額（Ｂ）</t>
  </si>
  <si>
    <t xml:space="preserve"> 6,600,000円　～　9,999,999円</t>
  </si>
  <si>
    <t xml:space="preserve"> 3,600,000円　～　6,599,999円</t>
  </si>
  <si>
    <t xml:space="preserve"> 1,800,000円　～　3,599,999円</t>
  </si>
  <si>
    <t xml:space="preserve"> 1,628,000円　～　1,799,999円</t>
  </si>
  <si>
    <t xml:space="preserve"> 1,624,000円　～　1,627,999円</t>
  </si>
  <si>
    <t xml:space="preserve"> 1,622,000円　～　1,623,999円</t>
  </si>
  <si>
    <t xml:space="preserve"> 1,620,000円　～　1,621,999円</t>
  </si>
  <si>
    <t xml:space="preserve"> 1,619,000円　～　1,619,999円</t>
  </si>
  <si>
    <t xml:space="preserve">   651,000円　～　1,618,999円</t>
  </si>
  <si>
    <t xml:space="preserve">              ～　  650,999円</t>
  </si>
  <si>
    <t>Ｃ ＝　Ｂ／４（千円未満切捨）</t>
  </si>
  <si>
    <t>０円</t>
  </si>
  <si>
    <t>Ｂ－650,000円</t>
  </si>
  <si>
    <t>969,000円</t>
  </si>
  <si>
    <t>970,000円</t>
  </si>
  <si>
    <t>972,000円</t>
  </si>
  <si>
    <t>974,000円</t>
  </si>
  <si>
    <t>Ｃ×４×60％</t>
  </si>
  <si>
    <t>Ｃ×４×70％－180,000円</t>
  </si>
  <si>
    <t>Ｃ×４×80％－540,000円</t>
  </si>
  <si>
    <t>Ｂ×90％－1,200,000円</t>
  </si>
  <si>
    <t>Ｂ×95％－1,700,000円</t>
  </si>
  <si>
    <t>10,000,000円　～ 15,000,000円</t>
  </si>
  <si>
    <t>15,000,001円　～</t>
  </si>
  <si>
    <t>Ｂ－2,450,000円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</si>
</sst>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0.000_ "/>
    <numFmt numFmtId="180" formatCode="0_ "/>
    <numFmt numFmtId="181" formatCode="[$-411]ggge&quot;年&quot;m&quot;月&quot;d&quot;日&quot;;@"/>
    <numFmt numFmtId="182" formatCode="#,##0.00_ ;[Red]\-#,##0.00\ "/>
    <numFmt numFmtId="183" formatCode="#&quot;歳&quot;"/>
    <numFmt numFmtId="184" formatCode="#,##0;&quot;△ &quot;#,##0"/>
    <numFmt numFmtId="185" formatCode="#,##0_ ;[Red]\-#,##0\ "/>
    <numFmt numFmtId="186" formatCode="0_);[Red]\(0\)"/>
    <numFmt numFmtId="187" formatCode="0.0%"/>
    <numFmt numFmtId="188" formatCode="#,###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49" applyFont="1" applyAlignment="1" applyProtection="1">
      <alignment vertical="center"/>
      <protection hidden="1"/>
    </xf>
    <xf numFmtId="38" fontId="4" fillId="0" borderId="10" xfId="49" applyFont="1" applyBorder="1" applyAlignment="1" applyProtection="1">
      <alignment vertical="center"/>
      <protection hidden="1"/>
    </xf>
    <xf numFmtId="38" fontId="4" fillId="0" borderId="10" xfId="49" applyFont="1" applyFill="1" applyBorder="1" applyAlignment="1" applyProtection="1">
      <alignment vertical="center"/>
      <protection hidden="1"/>
    </xf>
    <xf numFmtId="38" fontId="4" fillId="0" borderId="11" xfId="49" applyFont="1" applyBorder="1" applyAlignment="1" applyProtection="1">
      <alignment vertical="center"/>
      <protection hidden="1"/>
    </xf>
    <xf numFmtId="38" fontId="4" fillId="0" borderId="12" xfId="49" applyFont="1" applyBorder="1" applyAlignment="1" applyProtection="1">
      <alignment vertical="center"/>
      <protection hidden="1"/>
    </xf>
    <xf numFmtId="38" fontId="4" fillId="0" borderId="13" xfId="49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183" fontId="3" fillId="34" borderId="16" xfId="0" applyNumberFormat="1" applyFont="1" applyFill="1" applyBorder="1" applyAlignment="1" applyProtection="1">
      <alignment horizontal="center" vertical="center" shrinkToFit="1"/>
      <protection hidden="1" locked="0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188" fontId="3" fillId="34" borderId="28" xfId="58" applyNumberFormat="1" applyFont="1" applyFill="1" applyBorder="1" applyAlignment="1" applyProtection="1">
      <alignment horizontal="center" vertical="center"/>
      <protection hidden="1" locked="0"/>
    </xf>
    <xf numFmtId="188" fontId="3" fillId="34" borderId="29" xfId="49" applyNumberFormat="1" applyFont="1" applyFill="1" applyBorder="1" applyAlignment="1" applyProtection="1">
      <alignment horizontal="center" vertical="center"/>
      <protection hidden="1" locked="0"/>
    </xf>
    <xf numFmtId="0" fontId="3" fillId="35" borderId="30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188" fontId="2" fillId="35" borderId="29" xfId="49" applyNumberFormat="1" applyFont="1" applyFill="1" applyBorder="1" applyAlignment="1" applyProtection="1">
      <alignment horizontal="center" vertical="center"/>
      <protection hidden="1"/>
    </xf>
    <xf numFmtId="188" fontId="2" fillId="33" borderId="29" xfId="49" applyNumberFormat="1" applyFont="1" applyFill="1" applyBorder="1" applyAlignment="1" applyProtection="1">
      <alignment horizontal="center" vertical="center"/>
      <protection hidden="1"/>
    </xf>
    <xf numFmtId="0" fontId="3" fillId="35" borderId="14" xfId="0" applyFont="1" applyFill="1" applyBorder="1" applyAlignment="1" applyProtection="1">
      <alignment horizontal="center" vertical="center"/>
      <protection hidden="1"/>
    </xf>
    <xf numFmtId="0" fontId="3" fillId="35" borderId="25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5" borderId="31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center" vertical="center"/>
      <protection hidden="1"/>
    </xf>
    <xf numFmtId="0" fontId="2" fillId="35" borderId="16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3" fillId="35" borderId="34" xfId="0" applyFont="1" applyFill="1" applyBorder="1" applyAlignment="1" applyProtection="1">
      <alignment horizontal="center" vertical="center"/>
      <protection hidden="1"/>
    </xf>
    <xf numFmtId="0" fontId="3" fillId="35" borderId="35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 applyProtection="1">
      <alignment horizontal="center" vertical="center"/>
      <protection hidden="1"/>
    </xf>
    <xf numFmtId="0" fontId="7" fillId="33" borderId="35" xfId="0" applyFont="1" applyFill="1" applyBorder="1" applyAlignment="1" applyProtection="1">
      <alignment horizontal="center" vertical="center"/>
      <protection hidden="1"/>
    </xf>
    <xf numFmtId="0" fontId="2" fillId="34" borderId="37" xfId="0" applyFont="1" applyFill="1" applyBorder="1" applyAlignment="1" applyProtection="1">
      <alignment horizontal="center" vertical="center"/>
      <protection hidden="1"/>
    </xf>
    <xf numFmtId="0" fontId="2" fillId="34" borderId="38" xfId="0" applyFont="1" applyFill="1" applyBorder="1" applyAlignment="1" applyProtection="1">
      <alignment horizontal="center" vertical="center"/>
      <protection hidden="1"/>
    </xf>
    <xf numFmtId="0" fontId="2" fillId="34" borderId="39" xfId="0" applyFont="1" applyFill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38" fontId="4" fillId="0" borderId="15" xfId="49" applyFont="1" applyBorder="1" applyAlignment="1" applyProtection="1">
      <alignment horizontal="center" vertical="center"/>
      <protection hidden="1"/>
    </xf>
    <xf numFmtId="38" fontId="4" fillId="0" borderId="40" xfId="49" applyFont="1" applyBorder="1" applyAlignment="1" applyProtection="1">
      <alignment horizontal="center" vertical="center"/>
      <protection hidden="1"/>
    </xf>
    <xf numFmtId="38" fontId="4" fillId="0" borderId="41" xfId="49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tabSelected="1" zoomScalePageLayoutView="0" workbookViewId="0" topLeftCell="A4">
      <selection activeCell="E19" sqref="E19:F19"/>
    </sheetView>
  </sheetViews>
  <sheetFormatPr defaultColWidth="9.00390625" defaultRowHeight="24.75" customHeight="1"/>
  <cols>
    <col min="1" max="1" width="10.625" style="7" customWidth="1"/>
    <col min="2" max="2" width="20.625" style="7" customWidth="1"/>
    <col min="3" max="3" width="23.625" style="7" customWidth="1"/>
    <col min="4" max="4" width="2.625" style="7" customWidth="1"/>
    <col min="5" max="5" width="30.625" style="7" customWidth="1"/>
    <col min="6" max="6" width="25.625" style="7" customWidth="1"/>
    <col min="7" max="16384" width="9.00390625" style="7" customWidth="1"/>
  </cols>
  <sheetData>
    <row r="1" spans="1:6" ht="24.75" customHeight="1">
      <c r="A1" s="49" t="s">
        <v>28</v>
      </c>
      <c r="B1" s="50"/>
      <c r="C1" s="51"/>
      <c r="E1" s="47" t="s">
        <v>29</v>
      </c>
      <c r="F1" s="48"/>
    </row>
    <row r="2" spans="1:6" ht="24.75" customHeight="1" thickBot="1">
      <c r="A2" s="8" t="s">
        <v>5</v>
      </c>
      <c r="B2" s="9" t="s">
        <v>0</v>
      </c>
      <c r="C2" s="29" t="s">
        <v>1</v>
      </c>
      <c r="E2" s="32" t="s">
        <v>0</v>
      </c>
      <c r="F2" s="33" t="s">
        <v>1</v>
      </c>
    </row>
    <row r="3" spans="1:6" ht="24.75" customHeight="1" thickBot="1">
      <c r="A3" s="10">
        <v>70</v>
      </c>
      <c r="B3" s="25">
        <v>8000000</v>
      </c>
      <c r="C3" s="31">
        <f>IF(A3&lt;65,'計算'!C9,'計算'!C15)</f>
        <v>6045000</v>
      </c>
      <c r="E3" s="26">
        <v>14800000</v>
      </c>
      <c r="F3" s="30">
        <f>LOOKUP(E3,'計算'!E3:E14,'計算'!F3:F14)</f>
        <v>12360000</v>
      </c>
    </row>
    <row r="4" spans="1:6" ht="24.75" customHeight="1" thickBot="1">
      <c r="A4" s="52" t="s">
        <v>8</v>
      </c>
      <c r="B4" s="53"/>
      <c r="C4" s="53"/>
      <c r="D4" s="53"/>
      <c r="E4" s="53"/>
      <c r="F4" s="54"/>
    </row>
    <row r="5" ht="19.5" customHeight="1" thickBot="1"/>
    <row r="6" spans="1:6" ht="19.5" customHeight="1" thickBot="1">
      <c r="A6" s="36" t="s">
        <v>9</v>
      </c>
      <c r="B6" s="37"/>
      <c r="C6" s="38"/>
      <c r="E6" s="39" t="s">
        <v>30</v>
      </c>
      <c r="F6" s="40"/>
    </row>
    <row r="7" spans="1:6" ht="19.5" customHeight="1" thickBot="1">
      <c r="A7" s="13" t="s">
        <v>10</v>
      </c>
      <c r="B7" s="14"/>
      <c r="C7" s="15"/>
      <c r="E7" s="27" t="s">
        <v>32</v>
      </c>
      <c r="F7" s="28" t="s">
        <v>31</v>
      </c>
    </row>
    <row r="8" spans="1:6" ht="19.5" customHeight="1">
      <c r="A8" s="55" t="s">
        <v>11</v>
      </c>
      <c r="B8" s="56"/>
      <c r="C8" s="16" t="s">
        <v>21</v>
      </c>
      <c r="E8" s="22" t="s">
        <v>42</v>
      </c>
      <c r="F8" s="20" t="s">
        <v>44</v>
      </c>
    </row>
    <row r="9" spans="1:6" ht="19.5" customHeight="1">
      <c r="A9" s="45" t="s">
        <v>20</v>
      </c>
      <c r="B9" s="46"/>
      <c r="C9" s="11" t="s">
        <v>22</v>
      </c>
      <c r="E9" s="23" t="s">
        <v>41</v>
      </c>
      <c r="F9" s="11" t="s">
        <v>45</v>
      </c>
    </row>
    <row r="10" spans="1:6" ht="19.5" customHeight="1">
      <c r="A10" s="45" t="s">
        <v>19</v>
      </c>
      <c r="B10" s="46"/>
      <c r="C10" s="11" t="s">
        <v>23</v>
      </c>
      <c r="E10" s="23" t="s">
        <v>40</v>
      </c>
      <c r="F10" s="11" t="s">
        <v>46</v>
      </c>
    </row>
    <row r="11" spans="1:6" ht="19.5" customHeight="1">
      <c r="A11" s="45" t="s">
        <v>18</v>
      </c>
      <c r="B11" s="46"/>
      <c r="C11" s="11" t="s">
        <v>24</v>
      </c>
      <c r="E11" s="23" t="s">
        <v>39</v>
      </c>
      <c r="F11" s="11" t="s">
        <v>47</v>
      </c>
    </row>
    <row r="12" spans="1:6" ht="19.5" customHeight="1">
      <c r="A12" s="45" t="s">
        <v>15</v>
      </c>
      <c r="B12" s="46"/>
      <c r="C12" s="11" t="s">
        <v>25</v>
      </c>
      <c r="E12" s="23" t="s">
        <v>38</v>
      </c>
      <c r="F12" s="11" t="s">
        <v>48</v>
      </c>
    </row>
    <row r="13" spans="1:6" ht="19.5" customHeight="1" thickBot="1">
      <c r="A13" s="43" t="s">
        <v>13</v>
      </c>
      <c r="B13" s="44"/>
      <c r="C13" s="12" t="s">
        <v>26</v>
      </c>
      <c r="E13" s="23" t="s">
        <v>37</v>
      </c>
      <c r="F13" s="11" t="s">
        <v>49</v>
      </c>
    </row>
    <row r="14" spans="1:6" ht="19.5" customHeight="1">
      <c r="A14" s="17" t="s">
        <v>12</v>
      </c>
      <c r="B14" s="18"/>
      <c r="C14" s="19"/>
      <c r="E14" s="23" t="s">
        <v>36</v>
      </c>
      <c r="F14" s="11" t="s">
        <v>50</v>
      </c>
    </row>
    <row r="15" spans="1:6" ht="19.5" customHeight="1">
      <c r="A15" s="55" t="s">
        <v>11</v>
      </c>
      <c r="B15" s="56"/>
      <c r="C15" s="16" t="s">
        <v>21</v>
      </c>
      <c r="E15" s="23" t="s">
        <v>35</v>
      </c>
      <c r="F15" s="11" t="s">
        <v>51</v>
      </c>
    </row>
    <row r="16" spans="1:6" ht="19.5" customHeight="1">
      <c r="A16" s="45" t="s">
        <v>17</v>
      </c>
      <c r="B16" s="46"/>
      <c r="C16" s="11" t="s">
        <v>22</v>
      </c>
      <c r="E16" s="23" t="s">
        <v>34</v>
      </c>
      <c r="F16" s="11" t="s">
        <v>52</v>
      </c>
    </row>
    <row r="17" spans="1:6" ht="19.5" customHeight="1">
      <c r="A17" s="45" t="s">
        <v>14</v>
      </c>
      <c r="B17" s="46"/>
      <c r="C17" s="11" t="s">
        <v>27</v>
      </c>
      <c r="E17" s="23" t="s">
        <v>33</v>
      </c>
      <c r="F17" s="11" t="s">
        <v>53</v>
      </c>
    </row>
    <row r="18" spans="1:6" ht="19.5" customHeight="1">
      <c r="A18" s="45" t="s">
        <v>16</v>
      </c>
      <c r="B18" s="46"/>
      <c r="C18" s="11" t="s">
        <v>24</v>
      </c>
      <c r="E18" s="24" t="s">
        <v>55</v>
      </c>
      <c r="F18" s="21" t="s">
        <v>54</v>
      </c>
    </row>
    <row r="19" spans="1:7" ht="19.5" customHeight="1" thickBot="1">
      <c r="A19" s="45" t="s">
        <v>15</v>
      </c>
      <c r="B19" s="46"/>
      <c r="C19" s="11" t="s">
        <v>25</v>
      </c>
      <c r="E19" s="34" t="s">
        <v>56</v>
      </c>
      <c r="F19" s="12" t="s">
        <v>57</v>
      </c>
      <c r="G19" s="35"/>
    </row>
    <row r="20" spans="1:6" ht="19.5" customHeight="1" thickBot="1">
      <c r="A20" s="43" t="s">
        <v>13</v>
      </c>
      <c r="B20" s="44"/>
      <c r="C20" s="12" t="s">
        <v>26</v>
      </c>
      <c r="E20" s="41" t="s">
        <v>43</v>
      </c>
      <c r="F20" s="42"/>
    </row>
  </sheetData>
  <sheetProtection/>
  <mergeCells count="18">
    <mergeCell ref="E1:F1"/>
    <mergeCell ref="A1:C1"/>
    <mergeCell ref="A4:F4"/>
    <mergeCell ref="A9:B9"/>
    <mergeCell ref="A8:B8"/>
    <mergeCell ref="A20:B20"/>
    <mergeCell ref="A19:B19"/>
    <mergeCell ref="A18:B18"/>
    <mergeCell ref="A17:B17"/>
    <mergeCell ref="A15:B15"/>
    <mergeCell ref="A6:C6"/>
    <mergeCell ref="E6:F6"/>
    <mergeCell ref="E20:F20"/>
    <mergeCell ref="A13:B13"/>
    <mergeCell ref="A12:B12"/>
    <mergeCell ref="A11:B11"/>
    <mergeCell ref="A10:B10"/>
    <mergeCell ref="A16:B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9.00390625" style="1" customWidth="1"/>
    <col min="2" max="3" width="10.50390625" style="1" bestFit="1" customWidth="1"/>
    <col min="4" max="4" width="3.625" style="1" customWidth="1"/>
    <col min="5" max="5" width="12.125" style="1" customWidth="1"/>
    <col min="6" max="6" width="11.625" style="1" bestFit="1" customWidth="1"/>
    <col min="7" max="7" width="3.625" style="1" customWidth="1"/>
    <col min="8" max="16384" width="9.00390625" style="1" customWidth="1"/>
  </cols>
  <sheetData>
    <row r="2" spans="5:6" ht="13.5">
      <c r="E2" s="2" t="s">
        <v>7</v>
      </c>
      <c r="F2" s="2"/>
    </row>
    <row r="3" spans="1:6" ht="13.5">
      <c r="A3" s="2"/>
      <c r="B3" s="2" t="s">
        <v>2</v>
      </c>
      <c r="C3" s="2">
        <f>'所得速算表'!B3</f>
        <v>8000000</v>
      </c>
      <c r="E3" s="3">
        <v>0</v>
      </c>
      <c r="F3" s="3">
        <v>0</v>
      </c>
    </row>
    <row r="4" spans="1:6" ht="13.5">
      <c r="A4" s="4"/>
      <c r="B4" s="5"/>
      <c r="C4" s="6"/>
      <c r="E4" s="3">
        <v>650999</v>
      </c>
      <c r="F4" s="3">
        <f>'所得速算表'!E3-650000</f>
        <v>14150000</v>
      </c>
    </row>
    <row r="5" spans="1:6" ht="13.5">
      <c r="A5" s="57" t="s">
        <v>3</v>
      </c>
      <c r="B5" s="2">
        <v>0</v>
      </c>
      <c r="C5" s="2">
        <f>C3-700000</f>
        <v>7300000</v>
      </c>
      <c r="E5" s="3">
        <v>1618999</v>
      </c>
      <c r="F5" s="3">
        <v>969000</v>
      </c>
    </row>
    <row r="6" spans="1:6" ht="13.5">
      <c r="A6" s="58"/>
      <c r="B6" s="2">
        <v>1300000</v>
      </c>
      <c r="C6" s="2">
        <f>C3*0.75-375000</f>
        <v>5625000</v>
      </c>
      <c r="E6" s="3">
        <v>1619999</v>
      </c>
      <c r="F6" s="3">
        <v>970000</v>
      </c>
    </row>
    <row r="7" spans="1:6" ht="13.5">
      <c r="A7" s="58"/>
      <c r="B7" s="2">
        <v>4100000</v>
      </c>
      <c r="C7" s="2">
        <f>C3*0.85-785000</f>
        <v>6015000</v>
      </c>
      <c r="E7" s="3">
        <v>1621999</v>
      </c>
      <c r="F7" s="3">
        <v>972000</v>
      </c>
    </row>
    <row r="8" spans="1:6" ht="13.5">
      <c r="A8" s="58"/>
      <c r="B8" s="2">
        <v>7700000</v>
      </c>
      <c r="C8" s="2">
        <f>C3*0.95-1555000</f>
        <v>6045000</v>
      </c>
      <c r="E8" s="3">
        <v>1623999</v>
      </c>
      <c r="F8" s="3">
        <v>974000</v>
      </c>
    </row>
    <row r="9" spans="1:6" ht="13.5">
      <c r="A9" s="59"/>
      <c r="B9" s="2" t="s">
        <v>6</v>
      </c>
      <c r="C9" s="2">
        <f>LOOKUP(C3,B5:B8,C5:C8)</f>
        <v>6045000</v>
      </c>
      <c r="E9" s="3">
        <v>1627999</v>
      </c>
      <c r="F9" s="3">
        <f>ROUNDDOWN('所得速算表'!E3/4,-3)*4*0.6</f>
        <v>8880000</v>
      </c>
    </row>
    <row r="10" spans="1:6" ht="13.5">
      <c r="A10" s="4"/>
      <c r="B10" s="5"/>
      <c r="C10" s="6"/>
      <c r="E10" s="3">
        <v>1799999</v>
      </c>
      <c r="F10" s="3">
        <f>ROUNDDOWN('所得速算表'!E3/4,-3)*4*0.7-180000</f>
        <v>10180000</v>
      </c>
    </row>
    <row r="11" spans="1:6" ht="13.5">
      <c r="A11" s="57" t="s">
        <v>4</v>
      </c>
      <c r="B11" s="2">
        <v>0</v>
      </c>
      <c r="C11" s="2">
        <f>C3-1200000</f>
        <v>6800000</v>
      </c>
      <c r="E11" s="3">
        <v>3599999</v>
      </c>
      <c r="F11" s="3">
        <f>ROUNDDOWN('所得速算表'!E3/4,-3)*4*0.8-540000</f>
        <v>11300000</v>
      </c>
    </row>
    <row r="12" spans="1:6" ht="13.5">
      <c r="A12" s="58"/>
      <c r="B12" s="2">
        <v>3300000</v>
      </c>
      <c r="C12" s="2">
        <f>C3*0.75-375000</f>
        <v>5625000</v>
      </c>
      <c r="E12" s="3">
        <v>6599999</v>
      </c>
      <c r="F12" s="3">
        <f>ROUNDDOWN('所得速算表'!E3*0.9-1200000,0)</f>
        <v>12120000</v>
      </c>
    </row>
    <row r="13" spans="1:6" ht="13.5">
      <c r="A13" s="58"/>
      <c r="B13" s="2">
        <v>4100000</v>
      </c>
      <c r="C13" s="2">
        <f>C3*0.85-785000</f>
        <v>6015000</v>
      </c>
      <c r="E13" s="3">
        <v>9999999</v>
      </c>
      <c r="F13" s="3">
        <f>ROUNDDOWN('所得速算表'!E3*0.95-1700000,0)</f>
        <v>12360000</v>
      </c>
    </row>
    <row r="14" spans="1:6" ht="13.5">
      <c r="A14" s="58"/>
      <c r="B14" s="2">
        <v>7700000</v>
      </c>
      <c r="C14" s="2">
        <f>C3*0.95-1555000</f>
        <v>6045000</v>
      </c>
      <c r="E14" s="2">
        <v>15000000</v>
      </c>
      <c r="F14" s="2">
        <f>'所得速算表'!E3-2450000</f>
        <v>12350000</v>
      </c>
    </row>
    <row r="15" spans="1:3" ht="13.5">
      <c r="A15" s="59"/>
      <c r="B15" s="2" t="s">
        <v>6</v>
      </c>
      <c r="C15" s="2">
        <f>LOOKUP(C3,B11:B14,C11:C14)</f>
        <v>6045000</v>
      </c>
    </row>
  </sheetData>
  <sheetProtection/>
  <mergeCells count="2">
    <mergeCell ref="A5:A9"/>
    <mergeCell ref="A11:A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たなかさやか</cp:lastModifiedBy>
  <cp:lastPrinted>2012-08-15T06:06:41Z</cp:lastPrinted>
  <dcterms:created xsi:type="dcterms:W3CDTF">1997-01-08T22:48:59Z</dcterms:created>
  <dcterms:modified xsi:type="dcterms:W3CDTF">2013-09-12T23:59:08Z</dcterms:modified>
  <cp:category/>
  <cp:version/>
  <cp:contentType/>
  <cp:contentStatus/>
</cp:coreProperties>
</file>